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КФ\FinR\ДУМА\2025\июнь\Уточнение\Проект решения\"/>
    </mc:Choice>
  </mc:AlternateContent>
  <bookViews>
    <workbookView xWindow="0" yWindow="0" windowWidth="28800" windowHeight="10080"/>
  </bookViews>
  <sheets>
    <sheet name="2025" sheetId="1" r:id="rId1"/>
  </sheets>
  <definedNames>
    <definedName name="_xlnm.Print_Titles" localSheetId="0">'2025'!$14:$14</definedName>
    <definedName name="_xlnm.Print_Area" localSheetId="0">'2025'!$A$1:$C$167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6" i="1" l="1"/>
  <c r="C160" i="1"/>
  <c r="C92" i="1"/>
  <c r="C158" i="1" l="1"/>
  <c r="C157" i="1" s="1"/>
  <c r="C155" i="1"/>
  <c r="C154" i="1" s="1"/>
  <c r="C152" i="1"/>
  <c r="C151" i="1" s="1"/>
  <c r="C139" i="1" l="1"/>
  <c r="C130" i="1"/>
  <c r="C150" i="1"/>
  <c r="C141" i="1"/>
  <c r="C100" i="1" l="1"/>
  <c r="C75" i="1"/>
  <c r="C76" i="1"/>
  <c r="C77" i="1"/>
  <c r="C78" i="1"/>
  <c r="C83" i="1"/>
  <c r="C81" i="1" l="1"/>
  <c r="C57" i="1" l="1"/>
  <c r="C32" i="1"/>
  <c r="C31" i="1"/>
  <c r="C30" i="1"/>
  <c r="C29" i="1"/>
  <c r="C28" i="1"/>
  <c r="C27" i="1"/>
  <c r="C25" i="1"/>
  <c r="C24" i="1"/>
  <c r="C23" i="1"/>
  <c r="C19" i="1" l="1"/>
  <c r="C161" i="1" l="1"/>
  <c r="C115" i="1"/>
  <c r="C112" i="1" s="1"/>
  <c r="C111" i="1"/>
  <c r="C110" i="1"/>
  <c r="C88" i="1"/>
  <c r="C72" i="1"/>
  <c r="C65" i="1"/>
  <c r="C67" i="1"/>
  <c r="C64" i="1" l="1"/>
  <c r="C122" i="1"/>
  <c r="C120" i="1" l="1"/>
  <c r="C119" i="1" s="1"/>
  <c r="C82" i="1"/>
  <c r="C106" i="1" l="1"/>
  <c r="C105" i="1"/>
  <c r="C104" i="1"/>
  <c r="C102" i="1"/>
  <c r="C99" i="1"/>
  <c r="C96" i="1"/>
  <c r="C95" i="1"/>
  <c r="C94" i="1"/>
  <c r="C108" i="1"/>
  <c r="C93" i="1"/>
  <c r="C116" i="1" l="1"/>
  <c r="C109" i="1"/>
  <c r="C107" i="1"/>
  <c r="C91" i="1" l="1"/>
  <c r="C18" i="1"/>
  <c r="C165" i="1" l="1"/>
  <c r="C147" i="1" l="1"/>
  <c r="C128" i="1" l="1"/>
  <c r="C58" i="1" l="1"/>
  <c r="C62" i="1" l="1"/>
  <c r="C140" i="1" l="1"/>
  <c r="C125" i="1"/>
  <c r="C47" i="1" l="1"/>
  <c r="C17" i="1" l="1"/>
  <c r="C121" i="1" l="1"/>
  <c r="C118" i="1" s="1"/>
  <c r="C89" i="1"/>
  <c r="C87" i="1"/>
  <c r="C85" i="1"/>
  <c r="C80" i="1"/>
  <c r="C79" i="1" s="1"/>
  <c r="C74" i="1"/>
  <c r="C73" i="1" s="1"/>
  <c r="C70" i="1"/>
  <c r="C61" i="1" s="1"/>
  <c r="C55" i="1"/>
  <c r="C56" i="1"/>
  <c r="C52" i="1"/>
  <c r="C49" i="1"/>
  <c r="C44" i="1"/>
  <c r="C42" i="1"/>
  <c r="C39" i="1"/>
  <c r="C33" i="1"/>
  <c r="C124" i="1" l="1"/>
  <c r="C123" i="1" s="1"/>
  <c r="C46" i="1"/>
  <c r="C38" i="1"/>
  <c r="C84" i="1"/>
  <c r="C60" i="1" s="1"/>
  <c r="C16" i="1" l="1"/>
  <c r="C15" i="1" l="1"/>
  <c r="C167" i="1" s="1"/>
</calcChain>
</file>

<file path=xl/sharedStrings.xml><?xml version="1.0" encoding="utf-8"?>
<sst xmlns="http://schemas.openxmlformats.org/spreadsheetml/2006/main" count="313" uniqueCount="309">
  <si>
    <t>Приложение 1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</si>
  <si>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</si>
  <si>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</si>
  <si>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</si>
  <si>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</si>
  <si>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</si>
  <si>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</si>
  <si>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</si>
  <si>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</si>
  <si>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</si>
  <si>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</si>
  <si>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</si>
  <si>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</si>
  <si>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</si>
  <si>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000 1 01 02010 01 0000 110</t>
  </si>
  <si>
    <t>000 1 01 02020 01 0000 110</t>
  </si>
  <si>
    <t>000 1 01 02030 01 0000 110</t>
  </si>
  <si>
    <t>000 1 01 02040 01 0000 110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</si>
  <si>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</si>
  <si>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</si>
  <si>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</si>
  <si>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000 1 03 02231 01 0000 110</t>
  </si>
  <si>
    <t>000 1 03 02241 01 0000 110</t>
  </si>
  <si>
    <t>000 1 03 02251 01 0000 110</t>
  </si>
  <si>
    <t>000 1 03 02261 01 0000 110</t>
  </si>
  <si>
    <t>НАЛОГИ НА СОВОКУПНЫЙ ДОХОД</t>
  </si>
  <si>
    <t>000 1 05 00000 00 0000 000</t>
  </si>
  <si>
    <t>000 1 05 01000 00 0000 110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</si>
  <si>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</si>
  <si>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</si>
  <si>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</si>
  <si>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</si>
  <si>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</si>
  <si>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</si>
  <si>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</si>
  <si>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</si>
  <si>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</si>
  <si>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</si>
  <si>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</si>
  <si>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</si>
  <si>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</si>
  <si>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</si>
  <si>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</si>
  <si>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</si>
  <si>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</si>
  <si>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</si>
  <si>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</si>
  <si>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</si>
  <si>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</si>
  <si>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</si>
  <si>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</si>
  <si>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</si>
  <si>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</si>
  <si>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</si>
  <si>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</si>
  <si>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</si>
  <si>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</si>
  <si>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</si>
  <si>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</si>
  <si>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</si>
  <si>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</si>
  <si>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</si>
  <si>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</si>
  <si>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</si>
  <si>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</si>
  <si>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</si>
  <si>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</si>
  <si>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</si>
  <si>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</si>
  <si>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</si>
  <si>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</si>
  <si>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</si>
  <si>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</si>
  <si>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</si>
  <si>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</si>
  <si>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</si>
  <si>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</si>
  <si>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</si>
  <si>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</si>
  <si>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000 1 11 05312 04 0000 120</t>
  </si>
  <si>
    <t>000 1 11 09000 00 0000 120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</si>
  <si>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</si>
  <si>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</si>
  <si>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</si>
  <si>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</si>
  <si>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</si>
  <si>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</si>
  <si>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</si>
  <si>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</si>
  <si>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</si>
  <si>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</si>
  <si>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</si>
  <si>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</si>
  <si>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</si>
  <si>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</si>
  <si>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</si>
  <si>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</si>
  <si>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</si>
  <si>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</si>
  <si>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</si>
  <si>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</si>
  <si>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</si>
  <si>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</si>
  <si>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</si>
  <si>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</si>
  <si>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</si>
  <si>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</si>
  <si>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</si>
  <si>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</si>
  <si>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</si>
  <si>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</si>
  <si>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</si>
  <si>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</si>
  <si>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</si>
  <si>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</si>
  <si>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</si>
  <si>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</si>
  <si>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</si>
  <si>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</si>
  <si>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</si>
  <si>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</si>
  <si>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</si>
  <si>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</si>
  <si>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</si>
  <si>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</si>
  <si>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</si>
  <si>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</si>
  <si>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000 1 16 01150 01 0000 140</t>
  </si>
  <si>
    <t>000 1 16 01170 01 0000 140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</si>
  <si>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</si>
  <si>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</si>
  <si>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</si>
  <si>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</si>
  <si>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</si>
  <si>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</si>
  <si>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</si>
  <si>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</si>
  <si>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</si>
  <si>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000 1 16 07010 04 0000 140</t>
  </si>
  <si>
    <t>000 1 16 07090 04 0000 140</t>
  </si>
  <si>
    <t>000 1 16 10000 00 0000 140</t>
  </si>
  <si>
    <t>Платежи, уплачиваемые в целях возмещения вреда</t>
  </si>
  <si>
    <t>000 1 16 11000 01 0000 140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</si>
  <si>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</si>
  <si>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</si>
  <si>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</si>
  <si>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</si>
  <si>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</si>
  <si>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</si>
  <si>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</si>
  <si>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</si>
  <si>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</si>
  <si>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</si>
  <si>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</si>
  <si>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</si>
  <si>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</si>
  <si>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</si>
  <si>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</si>
  <si>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</si>
  <si>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000 2 02 15002 04 0000 150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</si>
  <si>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</si>
  <si>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</si>
  <si>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</si>
  <si>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</si>
  <si>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</si>
  <si>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</si>
  <si>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</si>
  <si>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</si>
  <si>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</si>
  <si>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</si>
  <si>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</si>
  <si>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</si>
  <si>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</si>
  <si>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</si>
  <si>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</si>
  <si>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</si>
  <si>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</si>
  <si>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</si>
  <si>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</si>
  <si>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</si>
  <si>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</si>
  <si>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</si>
  <si>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</si>
  <si>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</si>
  <si>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</si>
  <si>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</si>
  <si>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</si>
  <si>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</si>
  <si>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</si>
  <si>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</si>
  <si>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000 2 02 25519 04 0000 150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</si>
  <si>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</si>
  <si>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</si>
  <si>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</si>
  <si>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</si>
  <si>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000 1 17 15000 00 0000 150</t>
  </si>
  <si>
    <t>000 1 17 15020 04 0000 150</t>
  </si>
  <si>
    <t>000 2 02 35176 04 0000 150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</si>
  <si>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</si>
  <si>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</si>
  <si>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</si>
  <si>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</si>
  <si>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</si>
  <si>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</si>
  <si>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</si>
  <si>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</si>
  <si>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</si>
  <si>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000 1 14 02000 00 0000 000</t>
  </si>
  <si>
    <t>000 1 16 07000 00 0000 140</t>
  </si>
  <si>
    <t>Инициативные платежи</t>
  </si>
  <si>
    <t>000 1 01 02130 01 0000 110</t>
  </si>
  <si>
    <t>000 1 01 02140 01 0000 110</t>
  </si>
  <si>
    <t>Дотации бюджетам городских округов на поддержку мер по обеспечению сбалансированности бюджетов</t>
  </si>
  <si>
    <t xml:space="preserve">Доходы бюджета города Когалыма по видам доходов классификации доходов бюджетов 
 на 2025 год </t>
  </si>
  <si>
    <t>000 1 01 02210 01 0000 110</t>
  </si>
  <si>
    <t>000 1 11 05324 04 0000 120</t>
  </si>
  <si>
    <t>000 1 16 01160 01 0000 140</t>
  </si>
  <si>
    <t>000 2 02 20041 04 0000 150</t>
  </si>
  <si>
    <t>000 2 02 25424 04 0000 150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</si>
  <si>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</si>
  <si>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</si>
  <si>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</si>
  <si>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упрощённой системы налогообложения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</si>
  <si>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</si>
  <si>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</si>
  <si>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</si>
  <si>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казённым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</si>
  <si>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причинённого ущерба (убытков)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</si>
  <si>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</si>
  <si>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</si>
  <si>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</si>
  <si>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</si>
  <si>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</si>
  <si>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</si>
  <si>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</si>
  <si>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</si>
  <si>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</si>
  <si>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</si>
  <si>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</si>
  <si>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</si>
  <si>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</si>
  <si>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</si>
  <si>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</si>
  <si>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</si>
  <si>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</si>
  <si>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000 2 02 25239 04 0000 150</t>
  </si>
  <si>
    <t>000 2 02 45303 04 0000 150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</si>
  <si>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</si>
  <si>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</si>
  <si>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000 2 02 45050 04 0000 150</t>
  </si>
  <si>
    <t>000 2 02 25154 04 0000 150</t>
  </si>
  <si>
    <t>Субсидии бюджетам на реализацию мероприятий по модернизации коммунальной инфраструктуры</t>
  </si>
  <si>
    <t>от 11.12.2024  №488-ГД</t>
  </si>
  <si>
    <t xml:space="preserve"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</si>
  <si>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>000 1 01 02150 01 0000 110</t>
  </si>
  <si>
    <t>000 1 01 02160 01 0000 110</t>
  </si>
  <si>
    <t>000 1 01 02230 01 0000 110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</si>
  <si>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</si>
  <si>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</si>
  <si>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</si>
  <si>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</si>
  <si>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</si>
  <si>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</si>
  <si>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</si>
  <si>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</si>
  <si>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</si>
  <si>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</si>
  <si>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</si>
  <si>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</si>
  <si>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</si>
  <si>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</si>
  <si>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</si>
  <si>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</si>
  <si>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000 1 13 02994 04 0000 130</t>
  </si>
  <si>
    <t>Прочие доходы от компенсации затрат бюджетов городских округов</t>
  </si>
  <si>
    <t>Доходы от компенсации затрат государства</t>
  </si>
  <si>
    <t>000 1 13 02000 00 0000 130</t>
  </si>
  <si>
    <t>1 1 16 10081 04 0000 140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</si>
  <si>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</si>
  <si>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</si>
  <si>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</si>
  <si>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городских округов от возврата иными организациями остатков субсидий прошлых лет</t>
  </si>
  <si>
    <t>000 2 18 04030 04 0000 150</t>
  </si>
  <si>
    <t>Доходы бюджетов городских округов от возврата автономными учреждениями остатков субсидий прошлых лет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</si>
  <si>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</si>
  <si>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000 1 01 02022 01 0000 110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</si>
  <si>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</si>
  <si>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000 1 01 02021 01 0000 110</t>
  </si>
  <si>
    <t>000 2 18 04020 04 0000 150</t>
  </si>
  <si>
    <t>БЕЗВОЗМЕЗДНЫЕ ПОСТУПЛЕНИЯ ОТ ГОСУДАРСТВЕННЫХ (МУНИЦИПАЛЬНЫХ) ОРГАНИЗАЦИЙ</t>
  </si>
  <si>
    <t>2 03 00000 00 0000 000</t>
  </si>
  <si>
    <t>Безвозмездные поступления от государственных (муниципальных) организаций в бюджеты городских округов</t>
  </si>
  <si>
    <t>2 03 04000 04 0000 150</t>
  </si>
  <si>
    <t>Прочие безвозмездные поступления от государственных (муниципальных) организаций в бюджеты городских округов</t>
  </si>
  <si>
    <t>2 03 04099 04 0000 150</t>
  </si>
  <si>
    <t>БЕЗВОЗМЕЗДНЫЕ ПОСТУПЛЕНИЯ ОТ НЕГОСУДАРСТВЕННЫХ ОРГАНИЗАЦИЙ</t>
  </si>
  <si>
    <t>2 04 00000 00 0000 000</t>
  </si>
  <si>
    <t>Безвозмездные поступления от негосударственных организаций в бюджеты городских округов</t>
  </si>
  <si>
    <t>2 04 04000 04 0000 150</t>
  </si>
  <si>
    <t>Прочие безвозмездные поступления от негосударственных организаций в бюджеты городских округов</t>
  </si>
  <si>
    <t>2 04 04099 04 0000 150</t>
  </si>
  <si>
    <t>ПРОЧИЕ БЕЗВОЗМЕЗДНЫЕ ПОСТУПЛЕНИЯ</t>
  </si>
  <si>
    <t>2 07 00000 00 0000 00</t>
  </si>
  <si>
    <t>Прочие безвозмездные поступления в бюджеты городских округов</t>
  </si>
  <si>
    <t>2 07 04000 04 0000 150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</si>
  <si>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</si>
  <si>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2 07 04010 04 0000 150</t>
  </si>
  <si>
    <t>2 07 04020 04 0000 150</t>
  </si>
  <si>
    <t xml:space="preserve">Поступления от денежных пожертвований, предоставляемых физическими лицами получателям средств бюджетов городских округов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</si>
</sst>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9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i/>
      <sz val="13"/>
      <name val="Times New Roman"/>
      <family val="1"/>
      <charset val="204"/>
    </font>
    <font>
      <sz val="13"/>
      <color theme="9" tint="-0.249977111117893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</cellStyleXfs>
  <cellXfs count="63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/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right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2" applyNumberFormat="1" applyFont="1" applyFill="1" applyBorder="1" applyAlignment="1">
      <alignment horizontal="justify" vertical="center" wrapText="1"/>
    </xf>
    <xf numFmtId="0" fontId="3" fillId="0" borderId="0" xfId="0" applyFont="1" applyFill="1" applyBorder="1"/>
    <xf numFmtId="0" fontId="6" fillId="0" borderId="1" xfId="0" applyFont="1" applyFill="1" applyBorder="1" applyAlignment="1">
      <alignment horizontal="justify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3" fillId="0" borderId="1" xfId="1" applyNumberFormat="1" applyFont="1" applyFill="1" applyBorder="1" applyAlignment="1">
      <alignment horizontal="right" vertical="center" wrapText="1"/>
    </xf>
    <xf numFmtId="165" fontId="3" fillId="0" borderId="1" xfId="2" applyNumberFormat="1" applyFont="1" applyFill="1" applyBorder="1" applyAlignment="1">
      <alignment horizontal="center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vertical="center" wrapText="1" shrinkToFit="1"/>
    </xf>
    <xf numFmtId="0" fontId="2" fillId="0" borderId="1" xfId="0" applyFont="1" applyFill="1" applyBorder="1" applyAlignment="1">
      <alignment horizontal="justify" vertical="center" wrapText="1" shrinkToFit="1"/>
    </xf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165" fontId="2" fillId="2" borderId="1" xfId="1" applyNumberFormat="1" applyFont="1" applyFill="1" applyBorder="1" applyAlignment="1">
      <alignment horizontal="right" vertical="center" wrapText="1"/>
    </xf>
    <xf numFmtId="0" fontId="2" fillId="0" borderId="0" xfId="0" applyFont="1" applyFill="1" applyBorder="1"/>
    <xf numFmtId="0" fontId="2" fillId="2" borderId="1" xfId="2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0" fontId="2" fillId="2" borderId="1" xfId="3" applyNumberFormat="1" applyFont="1" applyFill="1" applyBorder="1" applyAlignment="1" applyProtection="1">
      <alignment horizontal="justify" vertical="center" wrapText="1" shrinkToFit="1"/>
      <protection hidden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justify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justify" vertical="center"/>
    </xf>
    <xf numFmtId="165" fontId="2" fillId="0" borderId="0" xfId="0" applyNumberFormat="1" applyFont="1" applyFill="1" applyBorder="1"/>
    <xf numFmtId="2" fontId="2" fillId="0" borderId="0" xfId="0" applyNumberFormat="1" applyFont="1" applyFill="1" applyBorder="1"/>
    <xf numFmtId="0" fontId="2" fillId="2" borderId="1" xfId="0" applyFont="1" applyFill="1" applyBorder="1" applyAlignment="1">
      <alignment horizontal="right" vertical="center" wrapText="1"/>
    </xf>
    <xf numFmtId="0" fontId="3" fillId="0" borderId="0" xfId="2" applyNumberFormat="1" applyFont="1" applyFill="1" applyBorder="1" applyAlignment="1">
      <alignment horizontal="center" vertical="center" wrapText="1" readingOrder="1"/>
    </xf>
    <xf numFmtId="0" fontId="3" fillId="2" borderId="1" xfId="2" applyNumberFormat="1" applyFont="1" applyFill="1" applyBorder="1" applyAlignment="1">
      <alignment horizontal="left" vertical="center" wrapText="1"/>
    </xf>
    <xf numFmtId="0" fontId="3" fillId="2" borderId="2" xfId="2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2" borderId="3" xfId="2" applyNumberFormat="1" applyFont="1" applyFill="1" applyBorder="1" applyAlignment="1">
      <alignment horizontal="justify" vertical="center" wrapText="1"/>
    </xf>
    <xf numFmtId="0" fontId="2" fillId="2" borderId="4" xfId="2" applyNumberFormat="1" applyFont="1" applyFill="1" applyBorder="1" applyAlignment="1">
      <alignment horizontal="justify"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0" fontId="2" fillId="2" borderId="4" xfId="2" applyNumberFormat="1" applyFont="1" applyFill="1" applyBorder="1" applyAlignment="1">
      <alignment horizontal="center" vertical="center" wrapText="1"/>
    </xf>
    <xf numFmtId="165" fontId="2" fillId="2" borderId="3" xfId="1" applyNumberFormat="1" applyFont="1" applyFill="1" applyBorder="1" applyAlignment="1">
      <alignment horizontal="right" vertical="center" wrapText="1"/>
    </xf>
    <xf numFmtId="165" fontId="2" fillId="2" borderId="4" xfId="1" applyNumberFormat="1" applyFont="1" applyFill="1" applyBorder="1" applyAlignment="1">
      <alignment horizontal="right" vertical="center" wrapText="1"/>
    </xf>
  </cellXfs>
  <cellStyles count="5">
    <cellStyle name="Normal" xfId="2"/>
    <cellStyle name="Обычный" xfId="0" builtinId="0"/>
    <cellStyle name="Обычный 2 4" xfId="4"/>
    <cellStyle name="Обычный 2 5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login.consultant.ru/link/?req=doc&amp;base=LAW&amp;n=463356&amp;dst=10149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"/>
  <sheetViews>
    <sheetView showGridLines="0" tabSelected="1" view="pageBreakPreview" zoomScale="75" zoomScaleNormal="75" zoomScaleSheetLayoutView="75" workbookViewId="0">
      <selection activeCell="A19" sqref="A19"/>
    </sheetView>
  </sheetViews>
  <sheetFormatPr defaultColWidth="8.85546875" defaultRowHeight="16.5" x14ac:dyDescent="0.25"/>
  <cols>
    <col min="1" max="1" width="62.140625" style="48" customWidth="1"/>
    <col min="2" max="2" width="31.5703125" style="1" customWidth="1"/>
    <col min="3" max="3" width="20.5703125" style="17" customWidth="1"/>
    <col min="4" max="4" width="9.5703125" style="4" bestFit="1" customWidth="1"/>
    <col min="5" max="5" width="8.85546875" style="4"/>
    <col min="6" max="6" width="19.5703125" style="4" customWidth="1"/>
    <col min="7" max="16384" width="8.85546875" style="4"/>
  </cols>
  <sheetData>
    <row r="1" spans="1:3" x14ac:dyDescent="0.25">
      <c r="C1" s="2" t="s">
        <v>0</v>
      </c>
    </row>
    <row r="2" spans="1:3" x14ac:dyDescent="0.25">
      <c r="C2" s="2" t="s">
        <v>1</v>
      </c>
    </row>
    <row r="3" spans="1:3" x14ac:dyDescent="0.25">
      <c r="C3" s="2" t="s">
        <v>2</v>
      </c>
    </row>
    <row r="4" spans="1:3" x14ac:dyDescent="0.25">
      <c r="C4" s="2" t="s">
        <v>3</v>
      </c>
    </row>
    <row r="5" spans="1:3" x14ac:dyDescent="0.25">
      <c r="C5" s="2"/>
    </row>
    <row r="6" spans="1:3" x14ac:dyDescent="0.25">
      <c r="C6" s="26" t="s">
        <v>0</v>
      </c>
    </row>
    <row r="7" spans="1:3" x14ac:dyDescent="0.25">
      <c r="C7" s="26" t="s">
        <v>1</v>
      </c>
    </row>
    <row r="8" spans="1:3" x14ac:dyDescent="0.25">
      <c r="C8" s="5" t="s">
        <v>2</v>
      </c>
    </row>
    <row r="9" spans="1:3" x14ac:dyDescent="0.25">
      <c r="C9" s="5" t="s">
        <v>252</v>
      </c>
    </row>
    <row r="11" spans="1:3" ht="32.25" customHeight="1" x14ac:dyDescent="0.25">
      <c r="A11" s="52" t="s">
        <v>213</v>
      </c>
      <c r="B11" s="52"/>
      <c r="C11" s="52"/>
    </row>
    <row r="12" spans="1:3" ht="30" customHeight="1" x14ac:dyDescent="0.25">
      <c r="C12" s="5" t="s">
        <v>4</v>
      </c>
    </row>
    <row r="13" spans="1:3" ht="33" x14ac:dyDescent="0.25">
      <c r="A13" s="6" t="s">
        <v>5</v>
      </c>
      <c r="B13" s="7" t="s">
        <v>6</v>
      </c>
      <c r="C13" s="22" t="s">
        <v>7</v>
      </c>
    </row>
    <row r="14" spans="1:3" s="1" customFormat="1" x14ac:dyDescent="0.25">
      <c r="A14" s="8" t="s">
        <v>8</v>
      </c>
      <c r="B14" s="9">
        <v>2</v>
      </c>
      <c r="C14" s="23">
        <v>3</v>
      </c>
    </row>
    <row r="15" spans="1:3" s="11" customFormat="1" x14ac:dyDescent="0.25">
      <c r="A15" s="10" t="s">
        <v>9</v>
      </c>
      <c r="B15" s="7" t="s">
        <v>10</v>
      </c>
      <c r="C15" s="21">
        <f>C16+C60</f>
        <v>3214048.5000000005</v>
      </c>
    </row>
    <row r="16" spans="1:3" s="11" customFormat="1" x14ac:dyDescent="0.25">
      <c r="A16" s="53" t="s">
        <v>11</v>
      </c>
      <c r="B16" s="54"/>
      <c r="C16" s="34">
        <f>C17+C33+C38+C46+C55</f>
        <v>2947641.9000000004</v>
      </c>
    </row>
    <row r="17" spans="1:3" s="11" customFormat="1" x14ac:dyDescent="0.25">
      <c r="A17" s="35" t="s">
        <v>12</v>
      </c>
      <c r="B17" s="36" t="s">
        <v>13</v>
      </c>
      <c r="C17" s="29">
        <f>C18</f>
        <v>2513372.2000000002</v>
      </c>
    </row>
    <row r="18" spans="1:3" s="11" customFormat="1" ht="23.25" customHeight="1" x14ac:dyDescent="0.25">
      <c r="A18" s="37" t="s">
        <v>186</v>
      </c>
      <c r="B18" s="38" t="s">
        <v>187</v>
      </c>
      <c r="C18" s="39">
        <f>SUM(C19:C32)</f>
        <v>2513372.2000000002</v>
      </c>
    </row>
    <row r="19" spans="1:3" s="28" customFormat="1" ht="283.7" customHeight="1" x14ac:dyDescent="0.25">
      <c r="A19" s="31" t="s">
        <v>261</v>
      </c>
      <c r="B19" s="33" t="s">
        <v>14</v>
      </c>
      <c r="C19" s="29">
        <f>2018118.2-40000-500000-480224.4+10</f>
        <v>997903.79999999993</v>
      </c>
    </row>
    <row r="20" spans="1:3" ht="215.45" customHeight="1" x14ac:dyDescent="0.25">
      <c r="A20" s="31" t="s">
        <v>262</v>
      </c>
      <c r="B20" s="33" t="s">
        <v>15</v>
      </c>
      <c r="C20" s="29">
        <v>3747.8</v>
      </c>
    </row>
    <row r="21" spans="1:3" s="30" customFormat="1" ht="203.25" customHeight="1" x14ac:dyDescent="0.25">
      <c r="A21" s="31" t="s">
        <v>284</v>
      </c>
      <c r="B21" s="33" t="s">
        <v>287</v>
      </c>
      <c r="C21" s="29">
        <v>800</v>
      </c>
    </row>
    <row r="22" spans="1:3" s="30" customFormat="1" ht="203.25" customHeight="1" x14ac:dyDescent="0.25">
      <c r="A22" s="31" t="s">
        <v>286</v>
      </c>
      <c r="B22" s="33" t="s">
        <v>285</v>
      </c>
      <c r="C22" s="29">
        <v>800</v>
      </c>
    </row>
    <row r="23" spans="1:3" ht="185.1" customHeight="1" x14ac:dyDescent="0.25">
      <c r="A23" s="31" t="s">
        <v>230</v>
      </c>
      <c r="B23" s="33" t="s">
        <v>16</v>
      </c>
      <c r="C23" s="29">
        <f>4023.2+50</f>
        <v>4073.2</v>
      </c>
    </row>
    <row r="24" spans="1:3" ht="106.9" customHeight="1" x14ac:dyDescent="0.25">
      <c r="A24" s="31" t="s">
        <v>263</v>
      </c>
      <c r="B24" s="33" t="s">
        <v>17</v>
      </c>
      <c r="C24" s="29">
        <f>23634.1+3950</f>
        <v>27584.1</v>
      </c>
    </row>
    <row r="25" spans="1:3" ht="409.35" customHeight="1" x14ac:dyDescent="0.25">
      <c r="A25" s="57" t="s">
        <v>264</v>
      </c>
      <c r="B25" s="59" t="s">
        <v>18</v>
      </c>
      <c r="C25" s="61">
        <f>120324.6-88524.6</f>
        <v>31800</v>
      </c>
    </row>
    <row r="26" spans="1:3" ht="176.25" customHeight="1" x14ac:dyDescent="0.25">
      <c r="A26" s="58"/>
      <c r="B26" s="60"/>
      <c r="C26" s="62"/>
    </row>
    <row r="27" spans="1:3" ht="142.35" customHeight="1" x14ac:dyDescent="0.25">
      <c r="A27" s="31" t="s">
        <v>265</v>
      </c>
      <c r="B27" s="33" t="s">
        <v>210</v>
      </c>
      <c r="C27" s="29">
        <f>18549.5-10000</f>
        <v>8549.5</v>
      </c>
    </row>
    <row r="28" spans="1:3" ht="139.69999999999999" customHeight="1" x14ac:dyDescent="0.25">
      <c r="A28" s="31" t="s">
        <v>266</v>
      </c>
      <c r="B28" s="33" t="s">
        <v>211</v>
      </c>
      <c r="C28" s="29">
        <f>286670.3-15000</f>
        <v>271670.3</v>
      </c>
    </row>
    <row r="29" spans="1:3" ht="383.85" customHeight="1" x14ac:dyDescent="0.25">
      <c r="A29" s="31" t="s">
        <v>267</v>
      </c>
      <c r="B29" s="33" t="s">
        <v>254</v>
      </c>
      <c r="C29" s="29">
        <f>7000+13000</f>
        <v>20000</v>
      </c>
    </row>
    <row r="30" spans="1:3" ht="381.6" customHeight="1" x14ac:dyDescent="0.25">
      <c r="A30" s="31" t="s">
        <v>268</v>
      </c>
      <c r="B30" s="33" t="s">
        <v>255</v>
      </c>
      <c r="C30" s="29">
        <f>400+5358</f>
        <v>5758</v>
      </c>
    </row>
    <row r="31" spans="1:3" ht="75.400000000000006" customHeight="1" x14ac:dyDescent="0.25">
      <c r="A31" s="31" t="s">
        <v>269</v>
      </c>
      <c r="B31" s="33" t="s">
        <v>214</v>
      </c>
      <c r="C31" s="29">
        <f>24200.5+33000+500000+578400</f>
        <v>1135600.5</v>
      </c>
    </row>
    <row r="32" spans="1:3" ht="93.6" customHeight="1" x14ac:dyDescent="0.25">
      <c r="A32" s="31" t="s">
        <v>270</v>
      </c>
      <c r="B32" s="33" t="s">
        <v>256</v>
      </c>
      <c r="C32" s="29">
        <f>500+4585</f>
        <v>5085</v>
      </c>
    </row>
    <row r="33" spans="1:3" ht="55.5" customHeight="1" x14ac:dyDescent="0.25">
      <c r="A33" s="35" t="s">
        <v>19</v>
      </c>
      <c r="B33" s="36" t="s">
        <v>20</v>
      </c>
      <c r="C33" s="29">
        <f>C34+C35+C36+C37</f>
        <v>22785</v>
      </c>
    </row>
    <row r="34" spans="1:3" ht="150.6" customHeight="1" x14ac:dyDescent="0.25">
      <c r="A34" s="31" t="s">
        <v>231</v>
      </c>
      <c r="B34" s="33" t="s">
        <v>21</v>
      </c>
      <c r="C34" s="29">
        <v>11839</v>
      </c>
    </row>
    <row r="35" spans="1:3" ht="168.75" customHeight="1" x14ac:dyDescent="0.25">
      <c r="A35" s="31" t="s">
        <v>232</v>
      </c>
      <c r="B35" s="33" t="s">
        <v>22</v>
      </c>
      <c r="C35" s="29">
        <v>56</v>
      </c>
    </row>
    <row r="36" spans="1:3" s="3" customFormat="1" ht="152.85" customHeight="1" x14ac:dyDescent="0.25">
      <c r="A36" s="31" t="s">
        <v>233</v>
      </c>
      <c r="B36" s="33" t="s">
        <v>23</v>
      </c>
      <c r="C36" s="29">
        <v>12276</v>
      </c>
    </row>
    <row r="37" spans="1:3" s="3" customFormat="1" ht="153" customHeight="1" x14ac:dyDescent="0.25">
      <c r="A37" s="40" t="s">
        <v>234</v>
      </c>
      <c r="B37" s="33" t="s">
        <v>24</v>
      </c>
      <c r="C37" s="29">
        <v>-1386</v>
      </c>
    </row>
    <row r="38" spans="1:3" s="3" customFormat="1" x14ac:dyDescent="0.25">
      <c r="A38" s="35" t="s">
        <v>25</v>
      </c>
      <c r="B38" s="36" t="s">
        <v>26</v>
      </c>
      <c r="C38" s="29">
        <f>C39+C42+C44</f>
        <v>272056.5</v>
      </c>
    </row>
    <row r="39" spans="1:3" s="3" customFormat="1" ht="33.75" customHeight="1" x14ac:dyDescent="0.25">
      <c r="A39" s="37" t="s">
        <v>222</v>
      </c>
      <c r="B39" s="41" t="s">
        <v>27</v>
      </c>
      <c r="C39" s="39">
        <f>C40+C41</f>
        <v>251572.9</v>
      </c>
    </row>
    <row r="40" spans="1:3" s="3" customFormat="1" ht="48.75" customHeight="1" x14ac:dyDescent="0.25">
      <c r="A40" s="31" t="s">
        <v>205</v>
      </c>
      <c r="B40" s="33" t="s">
        <v>28</v>
      </c>
      <c r="C40" s="29">
        <v>176768.8</v>
      </c>
    </row>
    <row r="41" spans="1:3" s="3" customFormat="1" ht="97.5" customHeight="1" x14ac:dyDescent="0.25">
      <c r="A41" s="31" t="s">
        <v>29</v>
      </c>
      <c r="B41" s="33" t="s">
        <v>30</v>
      </c>
      <c r="C41" s="29">
        <v>74804.100000000006</v>
      </c>
    </row>
    <row r="42" spans="1:3" s="3" customFormat="1" ht="33" x14ac:dyDescent="0.25">
      <c r="A42" s="42" t="s">
        <v>31</v>
      </c>
      <c r="B42" s="38" t="s">
        <v>32</v>
      </c>
      <c r="C42" s="39">
        <f>C43</f>
        <v>148.6</v>
      </c>
    </row>
    <row r="43" spans="1:3" s="3" customFormat="1" x14ac:dyDescent="0.25">
      <c r="A43" s="31" t="s">
        <v>31</v>
      </c>
      <c r="B43" s="33" t="s">
        <v>33</v>
      </c>
      <c r="C43" s="29">
        <v>148.6</v>
      </c>
    </row>
    <row r="44" spans="1:3" s="3" customFormat="1" ht="43.5" customHeight="1" x14ac:dyDescent="0.25">
      <c r="A44" s="42" t="s">
        <v>34</v>
      </c>
      <c r="B44" s="38" t="s">
        <v>35</v>
      </c>
      <c r="C44" s="39">
        <f>C45</f>
        <v>20335</v>
      </c>
    </row>
    <row r="45" spans="1:3" s="3" customFormat="1" ht="48.75" customHeight="1" x14ac:dyDescent="0.25">
      <c r="A45" s="31" t="s">
        <v>36</v>
      </c>
      <c r="B45" s="33" t="s">
        <v>37</v>
      </c>
      <c r="C45" s="29">
        <v>20335</v>
      </c>
    </row>
    <row r="46" spans="1:3" s="3" customFormat="1" x14ac:dyDescent="0.25">
      <c r="A46" s="35" t="s">
        <v>38</v>
      </c>
      <c r="B46" s="36" t="s">
        <v>39</v>
      </c>
      <c r="C46" s="29">
        <f>C48+C52+C49</f>
        <v>118107.7</v>
      </c>
    </row>
    <row r="47" spans="1:3" s="3" customFormat="1" ht="33" x14ac:dyDescent="0.25">
      <c r="A47" s="42" t="s">
        <v>40</v>
      </c>
      <c r="B47" s="38" t="s">
        <v>41</v>
      </c>
      <c r="C47" s="39">
        <f>C48</f>
        <v>45576</v>
      </c>
    </row>
    <row r="48" spans="1:3" s="3" customFormat="1" ht="70.5" customHeight="1" x14ac:dyDescent="0.25">
      <c r="A48" s="31" t="s">
        <v>42</v>
      </c>
      <c r="B48" s="33" t="s">
        <v>43</v>
      </c>
      <c r="C48" s="29">
        <v>45576</v>
      </c>
    </row>
    <row r="49" spans="1:3" s="3" customFormat="1" ht="33" x14ac:dyDescent="0.25">
      <c r="A49" s="42" t="s">
        <v>44</v>
      </c>
      <c r="B49" s="38" t="s">
        <v>45</v>
      </c>
      <c r="C49" s="39">
        <f>C50+C51</f>
        <v>34498.699999999997</v>
      </c>
    </row>
    <row r="50" spans="1:3" s="3" customFormat="1" x14ac:dyDescent="0.25">
      <c r="A50" s="31" t="s">
        <v>46</v>
      </c>
      <c r="B50" s="33" t="s">
        <v>47</v>
      </c>
      <c r="C50" s="29">
        <v>18169.5</v>
      </c>
    </row>
    <row r="51" spans="1:3" s="3" customFormat="1" x14ac:dyDescent="0.25">
      <c r="A51" s="31" t="s">
        <v>48</v>
      </c>
      <c r="B51" s="33" t="s">
        <v>49</v>
      </c>
      <c r="C51" s="29">
        <v>16329.2</v>
      </c>
    </row>
    <row r="52" spans="1:3" ht="33" x14ac:dyDescent="0.25">
      <c r="A52" s="37" t="s">
        <v>50</v>
      </c>
      <c r="B52" s="41" t="s">
        <v>51</v>
      </c>
      <c r="C52" s="39">
        <f>C53+C54</f>
        <v>38033</v>
      </c>
    </row>
    <row r="53" spans="1:3" ht="49.35" customHeight="1" x14ac:dyDescent="0.25">
      <c r="A53" s="31" t="s">
        <v>52</v>
      </c>
      <c r="B53" s="33" t="s">
        <v>53</v>
      </c>
      <c r="C53" s="29">
        <v>27440</v>
      </c>
    </row>
    <row r="54" spans="1:3" ht="58.7" customHeight="1" x14ac:dyDescent="0.25">
      <c r="A54" s="31" t="s">
        <v>54</v>
      </c>
      <c r="B54" s="33" t="s">
        <v>55</v>
      </c>
      <c r="C54" s="29">
        <v>10593</v>
      </c>
    </row>
    <row r="55" spans="1:3" x14ac:dyDescent="0.25">
      <c r="A55" s="35" t="s">
        <v>56</v>
      </c>
      <c r="B55" s="36" t="s">
        <v>57</v>
      </c>
      <c r="C55" s="29">
        <f>C57+C58</f>
        <v>21320.5</v>
      </c>
    </row>
    <row r="56" spans="1:3" ht="49.5" x14ac:dyDescent="0.25">
      <c r="A56" s="37" t="s">
        <v>58</v>
      </c>
      <c r="B56" s="38" t="s">
        <v>59</v>
      </c>
      <c r="C56" s="39">
        <f>C57</f>
        <v>21315.5</v>
      </c>
    </row>
    <row r="57" spans="1:3" ht="63.2" customHeight="1" x14ac:dyDescent="0.25">
      <c r="A57" s="31" t="s">
        <v>60</v>
      </c>
      <c r="B57" s="33" t="s">
        <v>61</v>
      </c>
      <c r="C57" s="29">
        <f>10560+10500+255.5</f>
        <v>21315.5</v>
      </c>
    </row>
    <row r="58" spans="1:3" ht="58.7" customHeight="1" x14ac:dyDescent="0.25">
      <c r="A58" s="37" t="s">
        <v>62</v>
      </c>
      <c r="B58" s="41" t="s">
        <v>63</v>
      </c>
      <c r="C58" s="39">
        <f>C59</f>
        <v>5</v>
      </c>
    </row>
    <row r="59" spans="1:3" ht="39.75" customHeight="1" x14ac:dyDescent="0.25">
      <c r="A59" s="31" t="s">
        <v>64</v>
      </c>
      <c r="B59" s="33" t="s">
        <v>65</v>
      </c>
      <c r="C59" s="29">
        <v>5</v>
      </c>
    </row>
    <row r="60" spans="1:3" s="14" customFormat="1" ht="19.5" customHeight="1" x14ac:dyDescent="0.25">
      <c r="A60" s="53" t="s">
        <v>66</v>
      </c>
      <c r="B60" s="54"/>
      <c r="C60" s="34">
        <f>C61+C73+C79+C84+C91+C118</f>
        <v>266406.60000000003</v>
      </c>
    </row>
    <row r="61" spans="1:3" s="14" customFormat="1" ht="49.5" x14ac:dyDescent="0.25">
      <c r="A61" s="35" t="s">
        <v>67</v>
      </c>
      <c r="B61" s="36" t="s">
        <v>68</v>
      </c>
      <c r="C61" s="29">
        <f>C64+C70+C62</f>
        <v>176024.90000000002</v>
      </c>
    </row>
    <row r="62" spans="1:3" s="14" customFormat="1" ht="110.25" customHeight="1" x14ac:dyDescent="0.25">
      <c r="A62" s="37" t="s">
        <v>69</v>
      </c>
      <c r="B62" s="41" t="s">
        <v>70</v>
      </c>
      <c r="C62" s="39">
        <f>C63</f>
        <v>493</v>
      </c>
    </row>
    <row r="63" spans="1:3" s="14" customFormat="1" ht="67.7" customHeight="1" x14ac:dyDescent="0.25">
      <c r="A63" s="43" t="s">
        <v>198</v>
      </c>
      <c r="B63" s="36" t="s">
        <v>71</v>
      </c>
      <c r="C63" s="29">
        <v>493</v>
      </c>
    </row>
    <row r="64" spans="1:3" ht="116.85" customHeight="1" x14ac:dyDescent="0.25">
      <c r="A64" s="37" t="s">
        <v>223</v>
      </c>
      <c r="B64" s="41" t="s">
        <v>72</v>
      </c>
      <c r="C64" s="39">
        <f>C65+C66+C67+C68+C69</f>
        <v>160352.80000000002</v>
      </c>
    </row>
    <row r="65" spans="1:3" ht="112.7" customHeight="1" x14ac:dyDescent="0.25">
      <c r="A65" s="31" t="s">
        <v>73</v>
      </c>
      <c r="B65" s="33" t="s">
        <v>74</v>
      </c>
      <c r="C65" s="29">
        <f>105433.3-12203.4</f>
        <v>93229.900000000009</v>
      </c>
    </row>
    <row r="66" spans="1:3" ht="106.5" customHeight="1" x14ac:dyDescent="0.25">
      <c r="A66" s="31" t="s">
        <v>75</v>
      </c>
      <c r="B66" s="33" t="s">
        <v>76</v>
      </c>
      <c r="C66" s="29">
        <v>38877.9</v>
      </c>
    </row>
    <row r="67" spans="1:3" s="3" customFormat="1" ht="60.75" customHeight="1" x14ac:dyDescent="0.25">
      <c r="A67" s="31" t="s">
        <v>77</v>
      </c>
      <c r="B67" s="33" t="s">
        <v>78</v>
      </c>
      <c r="C67" s="29">
        <f>16022.5+12203.4</f>
        <v>28225.9</v>
      </c>
    </row>
    <row r="68" spans="1:3" s="3" customFormat="1" ht="162.4" customHeight="1" x14ac:dyDescent="0.25">
      <c r="A68" s="31" t="s">
        <v>235</v>
      </c>
      <c r="B68" s="33" t="s">
        <v>79</v>
      </c>
      <c r="C68" s="29">
        <v>19</v>
      </c>
    </row>
    <row r="69" spans="1:3" s="3" customFormat="1" ht="138.6" customHeight="1" x14ac:dyDescent="0.25">
      <c r="A69" s="31" t="s">
        <v>236</v>
      </c>
      <c r="B69" s="33" t="s">
        <v>215</v>
      </c>
      <c r="C69" s="29">
        <v>0.1</v>
      </c>
    </row>
    <row r="70" spans="1:3" s="3" customFormat="1" ht="105.75" customHeight="1" x14ac:dyDescent="0.25">
      <c r="A70" s="42" t="s">
        <v>224</v>
      </c>
      <c r="B70" s="38" t="s">
        <v>80</v>
      </c>
      <c r="C70" s="39">
        <f>C71+C72</f>
        <v>15179.1</v>
      </c>
    </row>
    <row r="71" spans="1:3" s="3" customFormat="1" ht="114.75" customHeight="1" x14ac:dyDescent="0.25">
      <c r="A71" s="31" t="s">
        <v>237</v>
      </c>
      <c r="B71" s="33" t="s">
        <v>81</v>
      </c>
      <c r="C71" s="29">
        <v>14380.2</v>
      </c>
    </row>
    <row r="72" spans="1:3" s="3" customFormat="1" ht="144.75" customHeight="1" x14ac:dyDescent="0.25">
      <c r="A72" s="31" t="s">
        <v>199</v>
      </c>
      <c r="B72" s="33" t="s">
        <v>82</v>
      </c>
      <c r="C72" s="29">
        <f>265.4+533.5</f>
        <v>798.9</v>
      </c>
    </row>
    <row r="73" spans="1:3" s="3" customFormat="1" ht="33" x14ac:dyDescent="0.25">
      <c r="A73" s="35" t="s">
        <v>83</v>
      </c>
      <c r="B73" s="36" t="s">
        <v>84</v>
      </c>
      <c r="C73" s="29">
        <f>C74</f>
        <v>1314.1</v>
      </c>
    </row>
    <row r="74" spans="1:3" s="3" customFormat="1" ht="33" x14ac:dyDescent="0.25">
      <c r="A74" s="37" t="s">
        <v>85</v>
      </c>
      <c r="B74" s="38" t="s">
        <v>86</v>
      </c>
      <c r="C74" s="39">
        <f>C75+C76+C77+C78</f>
        <v>1314.1</v>
      </c>
    </row>
    <row r="75" spans="1:3" s="3" customFormat="1" ht="33" x14ac:dyDescent="0.25">
      <c r="A75" s="31" t="s">
        <v>87</v>
      </c>
      <c r="B75" s="33" t="s">
        <v>88</v>
      </c>
      <c r="C75" s="29">
        <f>147.6+342.9+0.1</f>
        <v>490.6</v>
      </c>
    </row>
    <row r="76" spans="1:3" s="3" customFormat="1" ht="36" customHeight="1" x14ac:dyDescent="0.25">
      <c r="A76" s="31" t="s">
        <v>89</v>
      </c>
      <c r="B76" s="33" t="s">
        <v>90</v>
      </c>
      <c r="C76" s="29">
        <f>9.2+9</f>
        <v>18.2</v>
      </c>
    </row>
    <row r="77" spans="1:3" s="3" customFormat="1" ht="22.9" customHeight="1" x14ac:dyDescent="0.25">
      <c r="A77" s="31" t="s">
        <v>91</v>
      </c>
      <c r="B77" s="33" t="s">
        <v>92</v>
      </c>
      <c r="C77" s="29">
        <f>352.4-209.1</f>
        <v>143.29999999999998</v>
      </c>
    </row>
    <row r="78" spans="1:3" s="3" customFormat="1" ht="27.6" customHeight="1" x14ac:dyDescent="0.25">
      <c r="A78" s="31" t="s">
        <v>93</v>
      </c>
      <c r="B78" s="33" t="s">
        <v>94</v>
      </c>
      <c r="C78" s="29">
        <f>499.9+162.1</f>
        <v>662</v>
      </c>
    </row>
    <row r="79" spans="1:3" s="3" customFormat="1" ht="36.75" customHeight="1" x14ac:dyDescent="0.25">
      <c r="A79" s="35" t="s">
        <v>95</v>
      </c>
      <c r="B79" s="36" t="s">
        <v>96</v>
      </c>
      <c r="C79" s="29">
        <f>C80+C82</f>
        <v>5257.8</v>
      </c>
    </row>
    <row r="80" spans="1:3" s="3" customFormat="1" ht="19.5" customHeight="1" x14ac:dyDescent="0.25">
      <c r="A80" s="37" t="s">
        <v>97</v>
      </c>
      <c r="B80" s="38" t="s">
        <v>98</v>
      </c>
      <c r="C80" s="39">
        <f>C81</f>
        <v>2290.6</v>
      </c>
    </row>
    <row r="81" spans="1:4" s="3" customFormat="1" ht="33.75" customHeight="1" x14ac:dyDescent="0.25">
      <c r="A81" s="31" t="s">
        <v>99</v>
      </c>
      <c r="B81" s="33" t="s">
        <v>100</v>
      </c>
      <c r="C81" s="29">
        <f>2280.6+10</f>
        <v>2290.6</v>
      </c>
    </row>
    <row r="82" spans="1:4" s="3" customFormat="1" ht="33.75" customHeight="1" x14ac:dyDescent="0.25">
      <c r="A82" s="37" t="s">
        <v>275</v>
      </c>
      <c r="B82" s="38" t="s">
        <v>276</v>
      </c>
      <c r="C82" s="29">
        <f>C83</f>
        <v>2967.2000000000003</v>
      </c>
    </row>
    <row r="83" spans="1:4" s="3" customFormat="1" ht="33.75" customHeight="1" x14ac:dyDescent="0.25">
      <c r="A83" s="31" t="s">
        <v>274</v>
      </c>
      <c r="B83" s="33" t="s">
        <v>273</v>
      </c>
      <c r="C83" s="29">
        <f>197.8+2769.5-0.1</f>
        <v>2967.2000000000003</v>
      </c>
    </row>
    <row r="84" spans="1:4" s="3" customFormat="1" ht="35.450000000000003" customHeight="1" x14ac:dyDescent="0.25">
      <c r="A84" s="35" t="s">
        <v>101</v>
      </c>
      <c r="B84" s="36" t="s">
        <v>102</v>
      </c>
      <c r="C84" s="29">
        <f>C85+C87+C89</f>
        <v>66056.3</v>
      </c>
    </row>
    <row r="85" spans="1:4" s="3" customFormat="1" ht="33" x14ac:dyDescent="0.25">
      <c r="A85" s="42" t="s">
        <v>103</v>
      </c>
      <c r="B85" s="38" t="s">
        <v>104</v>
      </c>
      <c r="C85" s="39">
        <f>C86</f>
        <v>44746</v>
      </c>
    </row>
    <row r="86" spans="1:4" s="3" customFormat="1" ht="39" customHeight="1" x14ac:dyDescent="0.25">
      <c r="A86" s="31" t="s">
        <v>105</v>
      </c>
      <c r="B86" s="33" t="s">
        <v>106</v>
      </c>
      <c r="C86" s="29">
        <v>44746</v>
      </c>
    </row>
    <row r="87" spans="1:4" s="3" customFormat="1" ht="105" customHeight="1" x14ac:dyDescent="0.25">
      <c r="A87" s="42" t="s">
        <v>225</v>
      </c>
      <c r="B87" s="38" t="s">
        <v>207</v>
      </c>
      <c r="C87" s="39">
        <f>C88</f>
        <v>4076.3</v>
      </c>
    </row>
    <row r="88" spans="1:4" s="3" customFormat="1" ht="120" customHeight="1" x14ac:dyDescent="0.25">
      <c r="A88" s="31" t="s">
        <v>238</v>
      </c>
      <c r="B88" s="33" t="s">
        <v>107</v>
      </c>
      <c r="C88" s="29">
        <f>3792.8+283.5</f>
        <v>4076.3</v>
      </c>
    </row>
    <row r="89" spans="1:4" s="3" customFormat="1" ht="54.95" customHeight="1" x14ac:dyDescent="0.25">
      <c r="A89" s="42" t="s">
        <v>108</v>
      </c>
      <c r="B89" s="38" t="s">
        <v>109</v>
      </c>
      <c r="C89" s="39">
        <f>C90</f>
        <v>17234</v>
      </c>
    </row>
    <row r="90" spans="1:4" s="3" customFormat="1" ht="69.75" customHeight="1" x14ac:dyDescent="0.25">
      <c r="A90" s="31" t="s">
        <v>110</v>
      </c>
      <c r="B90" s="33" t="s">
        <v>111</v>
      </c>
      <c r="C90" s="29">
        <v>17234</v>
      </c>
    </row>
    <row r="91" spans="1:4" s="3" customFormat="1" ht="24.75" customHeight="1" x14ac:dyDescent="0.25">
      <c r="A91" s="35" t="s">
        <v>112</v>
      </c>
      <c r="B91" s="36" t="s">
        <v>113</v>
      </c>
      <c r="C91" s="29">
        <f>C92+C107+C109+C112+C116</f>
        <v>12721.2</v>
      </c>
    </row>
    <row r="92" spans="1:4" s="3" customFormat="1" ht="57.75" customHeight="1" x14ac:dyDescent="0.25">
      <c r="A92" s="37" t="s">
        <v>114</v>
      </c>
      <c r="B92" s="38" t="s">
        <v>115</v>
      </c>
      <c r="C92" s="39">
        <f>C93+C94+C95+C96+C97+C98+C99+C100+C102+C103+C104+C105+C106+C101</f>
        <v>4354.6000000000004</v>
      </c>
      <c r="D92" s="50"/>
    </row>
    <row r="93" spans="1:4" s="3" customFormat="1" ht="84" customHeight="1" x14ac:dyDescent="0.25">
      <c r="A93" s="35" t="s">
        <v>116</v>
      </c>
      <c r="B93" s="33" t="s">
        <v>117</v>
      </c>
      <c r="C93" s="29">
        <f>80.7</f>
        <v>80.7</v>
      </c>
    </row>
    <row r="94" spans="1:4" s="3" customFormat="1" ht="123" customHeight="1" x14ac:dyDescent="0.25">
      <c r="A94" s="35" t="s">
        <v>118</v>
      </c>
      <c r="B94" s="33" t="s">
        <v>119</v>
      </c>
      <c r="C94" s="29">
        <f>383.3+13.5</f>
        <v>396.8</v>
      </c>
    </row>
    <row r="95" spans="1:4" s="3" customFormat="1" ht="81.95" customHeight="1" x14ac:dyDescent="0.25">
      <c r="A95" s="35" t="s">
        <v>120</v>
      </c>
      <c r="B95" s="33" t="s">
        <v>121</v>
      </c>
      <c r="C95" s="29">
        <f>45.4-9+32.5</f>
        <v>68.900000000000006</v>
      </c>
    </row>
    <row r="96" spans="1:4" s="3" customFormat="1" ht="104.25" customHeight="1" x14ac:dyDescent="0.25">
      <c r="A96" s="35" t="s">
        <v>239</v>
      </c>
      <c r="B96" s="33" t="s">
        <v>122</v>
      </c>
      <c r="C96" s="29">
        <f>99-98.3</f>
        <v>0.70000000000000284</v>
      </c>
    </row>
    <row r="97" spans="1:3" s="3" customFormat="1" ht="95.25" customHeight="1" x14ac:dyDescent="0.25">
      <c r="A97" s="35" t="s">
        <v>123</v>
      </c>
      <c r="B97" s="33" t="s">
        <v>124</v>
      </c>
      <c r="C97" s="29">
        <v>70.7</v>
      </c>
    </row>
    <row r="98" spans="1:3" s="3" customFormat="1" ht="98.45" customHeight="1" x14ac:dyDescent="0.25">
      <c r="A98" s="35" t="s">
        <v>192</v>
      </c>
      <c r="B98" s="33" t="s">
        <v>191</v>
      </c>
      <c r="C98" s="29">
        <v>3.3</v>
      </c>
    </row>
    <row r="99" spans="1:3" s="3" customFormat="1" ht="116.45" customHeight="1" x14ac:dyDescent="0.25">
      <c r="A99" s="35" t="s">
        <v>125</v>
      </c>
      <c r="B99" s="33" t="s">
        <v>126</v>
      </c>
      <c r="C99" s="29">
        <f>902.2-234</f>
        <v>668.2</v>
      </c>
    </row>
    <row r="100" spans="1:3" s="3" customFormat="1" ht="152.85" customHeight="1" x14ac:dyDescent="0.25">
      <c r="A100" s="35" t="s">
        <v>228</v>
      </c>
      <c r="B100" s="33" t="s">
        <v>127</v>
      </c>
      <c r="C100" s="29">
        <f>121.2+0.3</f>
        <v>121.5</v>
      </c>
    </row>
    <row r="101" spans="1:3" s="3" customFormat="1" ht="106.9" hidden="1" customHeight="1" x14ac:dyDescent="0.25">
      <c r="A101" s="35" t="s">
        <v>220</v>
      </c>
      <c r="B101" s="33" t="s">
        <v>216</v>
      </c>
      <c r="C101" s="29">
        <v>0</v>
      </c>
    </row>
    <row r="102" spans="1:3" s="3" customFormat="1" ht="90.4" customHeight="1" x14ac:dyDescent="0.25">
      <c r="A102" s="35" t="s">
        <v>200</v>
      </c>
      <c r="B102" s="33" t="s">
        <v>128</v>
      </c>
      <c r="C102" s="29">
        <f>10.5+2.2</f>
        <v>12.7</v>
      </c>
    </row>
    <row r="103" spans="1:3" s="3" customFormat="1" ht="149.1" customHeight="1" x14ac:dyDescent="0.25">
      <c r="A103" s="35" t="s">
        <v>206</v>
      </c>
      <c r="B103" s="33" t="s">
        <v>129</v>
      </c>
      <c r="C103" s="29">
        <v>10.7</v>
      </c>
    </row>
    <row r="104" spans="1:3" s="3" customFormat="1" ht="97.5" customHeight="1" x14ac:dyDescent="0.25">
      <c r="A104" s="35" t="s">
        <v>130</v>
      </c>
      <c r="B104" s="33" t="s">
        <v>131</v>
      </c>
      <c r="C104" s="29">
        <f>323.7+18.6</f>
        <v>342.3</v>
      </c>
    </row>
    <row r="105" spans="1:3" s="3" customFormat="1" ht="99.2" customHeight="1" x14ac:dyDescent="0.25">
      <c r="A105" s="35" t="s">
        <v>132</v>
      </c>
      <c r="B105" s="33" t="s">
        <v>133</v>
      </c>
      <c r="C105" s="29">
        <f>2146.9+350.7</f>
        <v>2497.6</v>
      </c>
    </row>
    <row r="106" spans="1:3" s="3" customFormat="1" ht="177.75" customHeight="1" x14ac:dyDescent="0.25">
      <c r="A106" s="44" t="s">
        <v>193</v>
      </c>
      <c r="B106" s="45" t="s">
        <v>194</v>
      </c>
      <c r="C106" s="29">
        <f>138-57.5</f>
        <v>80.5</v>
      </c>
    </row>
    <row r="107" spans="1:3" s="3" customFormat="1" ht="63.75" customHeight="1" x14ac:dyDescent="0.25">
      <c r="A107" s="37" t="s">
        <v>134</v>
      </c>
      <c r="B107" s="38" t="s">
        <v>135</v>
      </c>
      <c r="C107" s="39">
        <f>C108</f>
        <v>365.5</v>
      </c>
    </row>
    <row r="108" spans="1:3" s="3" customFormat="1" ht="88.5" customHeight="1" x14ac:dyDescent="0.25">
      <c r="A108" s="35" t="s">
        <v>136</v>
      </c>
      <c r="B108" s="33" t="s">
        <v>137</v>
      </c>
      <c r="C108" s="29">
        <f>365.5</f>
        <v>365.5</v>
      </c>
    </row>
    <row r="109" spans="1:3" s="3" customFormat="1" ht="160.69999999999999" customHeight="1" x14ac:dyDescent="0.25">
      <c r="A109" s="42" t="s">
        <v>226</v>
      </c>
      <c r="B109" s="38" t="s">
        <v>208</v>
      </c>
      <c r="C109" s="39">
        <f>C110+C111</f>
        <v>1160.9000000000001</v>
      </c>
    </row>
    <row r="110" spans="1:3" s="3" customFormat="1" ht="105.75" customHeight="1" x14ac:dyDescent="0.25">
      <c r="A110" s="31" t="s">
        <v>240</v>
      </c>
      <c r="B110" s="33" t="s">
        <v>138</v>
      </c>
      <c r="C110" s="29">
        <f>764.3-316.1</f>
        <v>448.19999999999993</v>
      </c>
    </row>
    <row r="111" spans="1:3" s="3" customFormat="1" ht="106.5" customHeight="1" x14ac:dyDescent="0.25">
      <c r="A111" s="31" t="s">
        <v>241</v>
      </c>
      <c r="B111" s="33" t="s">
        <v>139</v>
      </c>
      <c r="C111" s="29">
        <f>396.6+316.1</f>
        <v>712.7</v>
      </c>
    </row>
    <row r="112" spans="1:3" s="3" customFormat="1" ht="42" customHeight="1" x14ac:dyDescent="0.25">
      <c r="A112" s="42" t="s">
        <v>227</v>
      </c>
      <c r="B112" s="38" t="s">
        <v>140</v>
      </c>
      <c r="C112" s="39">
        <f>C113+C115+C114</f>
        <v>143.5</v>
      </c>
    </row>
    <row r="113" spans="1:3" s="3" customFormat="1" ht="55.35" customHeight="1" x14ac:dyDescent="0.25">
      <c r="A113" s="31" t="s">
        <v>201</v>
      </c>
      <c r="B113" s="33" t="s">
        <v>202</v>
      </c>
      <c r="C113" s="29">
        <v>150.30000000000001</v>
      </c>
    </row>
    <row r="114" spans="1:3" s="3" customFormat="1" ht="151.5" customHeight="1" x14ac:dyDescent="0.25">
      <c r="A114" s="31" t="s">
        <v>278</v>
      </c>
      <c r="B114" s="33" t="s">
        <v>277</v>
      </c>
      <c r="C114" s="29">
        <v>38.200000000000003</v>
      </c>
    </row>
    <row r="115" spans="1:3" s="3" customFormat="1" ht="96" customHeight="1" x14ac:dyDescent="0.25">
      <c r="A115" s="31" t="s">
        <v>272</v>
      </c>
      <c r="B115" s="33" t="s">
        <v>271</v>
      </c>
      <c r="C115" s="29">
        <f>-20+-25</f>
        <v>-45</v>
      </c>
    </row>
    <row r="116" spans="1:3" s="3" customFormat="1" ht="30.75" customHeight="1" x14ac:dyDescent="0.25">
      <c r="A116" s="42" t="s">
        <v>141</v>
      </c>
      <c r="B116" s="38" t="s">
        <v>142</v>
      </c>
      <c r="C116" s="39">
        <f>C117</f>
        <v>6696.7</v>
      </c>
    </row>
    <row r="117" spans="1:3" s="3" customFormat="1" ht="63.2" customHeight="1" x14ac:dyDescent="0.25">
      <c r="A117" s="31" t="s">
        <v>229</v>
      </c>
      <c r="B117" s="33" t="s">
        <v>143</v>
      </c>
      <c r="C117" s="29">
        <v>6696.7</v>
      </c>
    </row>
    <row r="118" spans="1:3" s="3" customFormat="1" x14ac:dyDescent="0.25">
      <c r="A118" s="35" t="s">
        <v>144</v>
      </c>
      <c r="B118" s="36" t="s">
        <v>145</v>
      </c>
      <c r="C118" s="29">
        <f>C119+C121</f>
        <v>5032.3</v>
      </c>
    </row>
    <row r="119" spans="1:3" ht="33" x14ac:dyDescent="0.25">
      <c r="A119" s="42" t="s">
        <v>146</v>
      </c>
      <c r="B119" s="38" t="s">
        <v>147</v>
      </c>
      <c r="C119" s="39">
        <f>C120</f>
        <v>2322.3000000000002</v>
      </c>
    </row>
    <row r="120" spans="1:3" ht="36.75" customHeight="1" x14ac:dyDescent="0.25">
      <c r="A120" s="31" t="s">
        <v>148</v>
      </c>
      <c r="B120" s="33" t="s">
        <v>149</v>
      </c>
      <c r="C120" s="29">
        <f>1322.3+1000</f>
        <v>2322.3000000000002</v>
      </c>
    </row>
    <row r="121" spans="1:3" ht="25.5" customHeight="1" x14ac:dyDescent="0.25">
      <c r="A121" s="42" t="s">
        <v>209</v>
      </c>
      <c r="B121" s="38" t="s">
        <v>195</v>
      </c>
      <c r="C121" s="39">
        <f>C122</f>
        <v>2710</v>
      </c>
    </row>
    <row r="122" spans="1:3" ht="36.75" customHeight="1" x14ac:dyDescent="0.25">
      <c r="A122" s="31" t="s">
        <v>150</v>
      </c>
      <c r="B122" s="33" t="s">
        <v>196</v>
      </c>
      <c r="C122" s="29">
        <f>1606.2+1103.8</f>
        <v>2710</v>
      </c>
    </row>
    <row r="123" spans="1:3" s="14" customFormat="1" ht="19.5" customHeight="1" x14ac:dyDescent="0.25">
      <c r="A123" s="46" t="s">
        <v>151</v>
      </c>
      <c r="B123" s="47" t="s">
        <v>152</v>
      </c>
      <c r="C123" s="34">
        <f>C124+C165+C161+C151+C154+C157</f>
        <v>7131095.4000000004</v>
      </c>
    </row>
    <row r="124" spans="1:3" ht="49.5" x14ac:dyDescent="0.25">
      <c r="A124" s="35" t="s">
        <v>153</v>
      </c>
      <c r="B124" s="36" t="s">
        <v>154</v>
      </c>
      <c r="C124" s="29">
        <f>C128+C140+C147+C125</f>
        <v>5976365</v>
      </c>
    </row>
    <row r="125" spans="1:3" ht="46.5" customHeight="1" x14ac:dyDescent="0.25">
      <c r="A125" s="37" t="s">
        <v>155</v>
      </c>
      <c r="B125" s="41" t="s">
        <v>156</v>
      </c>
      <c r="C125" s="39">
        <f>C126+C127</f>
        <v>407053.1</v>
      </c>
    </row>
    <row r="126" spans="1:3" ht="56.1" customHeight="1" x14ac:dyDescent="0.25">
      <c r="A126" s="31" t="s">
        <v>157</v>
      </c>
      <c r="B126" s="33" t="s">
        <v>158</v>
      </c>
      <c r="C126" s="29">
        <v>110232</v>
      </c>
    </row>
    <row r="127" spans="1:3" ht="44.45" customHeight="1" x14ac:dyDescent="0.25">
      <c r="A127" s="13" t="s">
        <v>212</v>
      </c>
      <c r="B127" s="9" t="s">
        <v>159</v>
      </c>
      <c r="C127" s="19">
        <v>296821.09999999998</v>
      </c>
    </row>
    <row r="128" spans="1:3" ht="51.75" customHeight="1" x14ac:dyDescent="0.25">
      <c r="A128" s="15" t="s">
        <v>160</v>
      </c>
      <c r="B128" s="16" t="s">
        <v>161</v>
      </c>
      <c r="C128" s="20">
        <f>SUM(C129:C139)</f>
        <v>2559034.7999999998</v>
      </c>
    </row>
    <row r="129" spans="1:3" ht="96.4" customHeight="1" x14ac:dyDescent="0.25">
      <c r="A129" s="12" t="s">
        <v>221</v>
      </c>
      <c r="B129" s="9" t="s">
        <v>217</v>
      </c>
      <c r="C129" s="19">
        <v>26873.4</v>
      </c>
    </row>
    <row r="130" spans="1:3" ht="60.75" customHeight="1" x14ac:dyDescent="0.25">
      <c r="A130" s="12" t="s">
        <v>189</v>
      </c>
      <c r="B130" s="9" t="s">
        <v>188</v>
      </c>
      <c r="C130" s="19">
        <f>686439.2+1260859.4+18799.5+2143.6</f>
        <v>1968241.7</v>
      </c>
    </row>
    <row r="131" spans="1:3" ht="49.35" customHeight="1" x14ac:dyDescent="0.25">
      <c r="A131" s="12" t="s">
        <v>251</v>
      </c>
      <c r="B131" s="9" t="s">
        <v>250</v>
      </c>
      <c r="C131" s="19">
        <v>29493.5</v>
      </c>
    </row>
    <row r="132" spans="1:3" ht="82.5" x14ac:dyDescent="0.25">
      <c r="A132" s="12" t="s">
        <v>204</v>
      </c>
      <c r="B132" s="9" t="s">
        <v>203</v>
      </c>
      <c r="C132" s="24">
        <v>1170.3</v>
      </c>
    </row>
    <row r="133" spans="1:3" ht="60.95" customHeight="1" x14ac:dyDescent="0.25">
      <c r="A133" s="12" t="s">
        <v>247</v>
      </c>
      <c r="B133" s="9" t="s">
        <v>245</v>
      </c>
      <c r="C133" s="24">
        <v>25190.5</v>
      </c>
    </row>
    <row r="134" spans="1:3" ht="95.1" customHeight="1" x14ac:dyDescent="0.25">
      <c r="A134" s="13" t="s">
        <v>162</v>
      </c>
      <c r="B134" s="9" t="s">
        <v>163</v>
      </c>
      <c r="C134" s="19">
        <v>55362</v>
      </c>
    </row>
    <row r="135" spans="1:3" ht="111" customHeight="1" x14ac:dyDescent="0.25">
      <c r="A135" s="13" t="s">
        <v>219</v>
      </c>
      <c r="B135" s="9" t="s">
        <v>218</v>
      </c>
      <c r="C135" s="19">
        <v>97657.2</v>
      </c>
    </row>
    <row r="136" spans="1:3" ht="59.25" customHeight="1" x14ac:dyDescent="0.25">
      <c r="A136" s="13" t="s">
        <v>242</v>
      </c>
      <c r="B136" s="9" t="s">
        <v>164</v>
      </c>
      <c r="C136" s="19">
        <v>8522.7999999999993</v>
      </c>
    </row>
    <row r="137" spans="1:3" ht="43.15" customHeight="1" x14ac:dyDescent="0.25">
      <c r="A137" s="13" t="s">
        <v>165</v>
      </c>
      <c r="B137" s="9" t="s">
        <v>190</v>
      </c>
      <c r="C137" s="19">
        <v>17238.599999999999</v>
      </c>
    </row>
    <row r="138" spans="1:3" ht="43.5" customHeight="1" x14ac:dyDescent="0.25">
      <c r="A138" s="13" t="s">
        <v>166</v>
      </c>
      <c r="B138" s="9" t="s">
        <v>167</v>
      </c>
      <c r="C138" s="19">
        <v>18195.8</v>
      </c>
    </row>
    <row r="139" spans="1:3" x14ac:dyDescent="0.25">
      <c r="A139" s="13" t="s">
        <v>168</v>
      </c>
      <c r="B139" s="9" t="s">
        <v>169</v>
      </c>
      <c r="C139" s="19">
        <f>1518054-1260859.4+11006.2+42888.2</f>
        <v>311089.00000000012</v>
      </c>
    </row>
    <row r="140" spans="1:3" ht="33" x14ac:dyDescent="0.25">
      <c r="A140" s="15" t="s">
        <v>170</v>
      </c>
      <c r="B140" s="18" t="s">
        <v>171</v>
      </c>
      <c r="C140" s="20">
        <f>C141+C142+C143+C144+C146+C145</f>
        <v>2632931.1</v>
      </c>
    </row>
    <row r="141" spans="1:3" ht="59.25" customHeight="1" x14ac:dyDescent="0.25">
      <c r="A141" s="13" t="s">
        <v>172</v>
      </c>
      <c r="B141" s="9" t="s">
        <v>173</v>
      </c>
      <c r="C141" s="19">
        <f>2578437.9+3816.5</f>
        <v>2582254.4</v>
      </c>
    </row>
    <row r="142" spans="1:3" ht="108.75" customHeight="1" x14ac:dyDescent="0.25">
      <c r="A142" s="13" t="s">
        <v>174</v>
      </c>
      <c r="B142" s="9" t="s">
        <v>175</v>
      </c>
      <c r="C142" s="19">
        <v>37413</v>
      </c>
    </row>
    <row r="143" spans="1:3" ht="95.25" customHeight="1" x14ac:dyDescent="0.25">
      <c r="A143" s="25" t="s">
        <v>176</v>
      </c>
      <c r="B143" s="9" t="s">
        <v>177</v>
      </c>
      <c r="C143" s="19">
        <v>4.5999999999999996</v>
      </c>
    </row>
    <row r="144" spans="1:3" ht="90" customHeight="1" x14ac:dyDescent="0.25">
      <c r="A144" s="13" t="s">
        <v>243</v>
      </c>
      <c r="B144" s="9" t="s">
        <v>178</v>
      </c>
      <c r="C144" s="19">
        <v>2200</v>
      </c>
    </row>
    <row r="145" spans="1:6" ht="109.7" customHeight="1" x14ac:dyDescent="0.25">
      <c r="A145" s="13" t="s">
        <v>244</v>
      </c>
      <c r="B145" s="9" t="s">
        <v>197</v>
      </c>
      <c r="C145" s="19">
        <v>2200</v>
      </c>
    </row>
    <row r="146" spans="1:6" ht="55.5" customHeight="1" x14ac:dyDescent="0.25">
      <c r="A146" s="13" t="s">
        <v>179</v>
      </c>
      <c r="B146" s="9" t="s">
        <v>180</v>
      </c>
      <c r="C146" s="19">
        <v>8859.1</v>
      </c>
    </row>
    <row r="147" spans="1:6" s="14" customFormat="1" ht="33" x14ac:dyDescent="0.25">
      <c r="A147" s="15" t="s">
        <v>181</v>
      </c>
      <c r="B147" s="18" t="s">
        <v>182</v>
      </c>
      <c r="C147" s="20">
        <f>C149+C150+C148</f>
        <v>377346.00000000006</v>
      </c>
    </row>
    <row r="148" spans="1:6" s="14" customFormat="1" ht="197.85" customHeight="1" x14ac:dyDescent="0.25">
      <c r="A148" s="12" t="s">
        <v>253</v>
      </c>
      <c r="B148" s="9" t="s">
        <v>249</v>
      </c>
      <c r="C148" s="19">
        <v>1093.7</v>
      </c>
    </row>
    <row r="149" spans="1:6" s="14" customFormat="1" ht="162.4" customHeight="1" x14ac:dyDescent="0.25">
      <c r="A149" s="12" t="s">
        <v>248</v>
      </c>
      <c r="B149" s="9" t="s">
        <v>246</v>
      </c>
      <c r="C149" s="19">
        <v>107805.6</v>
      </c>
    </row>
    <row r="150" spans="1:6" ht="41.25" customHeight="1" x14ac:dyDescent="0.25">
      <c r="A150" s="13" t="s">
        <v>183</v>
      </c>
      <c r="B150" s="9" t="s">
        <v>184</v>
      </c>
      <c r="C150" s="19">
        <f>8697.2+120+2538.3+90+256911.2+90</f>
        <v>268446.7</v>
      </c>
    </row>
    <row r="151" spans="1:6" s="30" customFormat="1" ht="59.25" customHeight="1" x14ac:dyDescent="0.25">
      <c r="A151" s="13" t="s">
        <v>289</v>
      </c>
      <c r="B151" s="9" t="s">
        <v>290</v>
      </c>
      <c r="C151" s="19">
        <f>C152</f>
        <v>1100</v>
      </c>
    </row>
    <row r="152" spans="1:6" s="30" customFormat="1" ht="56.25" customHeight="1" x14ac:dyDescent="0.25">
      <c r="A152" s="13" t="s">
        <v>291</v>
      </c>
      <c r="B152" s="9" t="s">
        <v>292</v>
      </c>
      <c r="C152" s="19">
        <f>C153</f>
        <v>1100</v>
      </c>
    </row>
    <row r="153" spans="1:6" s="30" customFormat="1" ht="55.5" customHeight="1" x14ac:dyDescent="0.25">
      <c r="A153" s="13" t="s">
        <v>293</v>
      </c>
      <c r="B153" s="9" t="s">
        <v>294</v>
      </c>
      <c r="C153" s="19">
        <v>1100</v>
      </c>
    </row>
    <row r="154" spans="1:6" s="30" customFormat="1" ht="41.25" customHeight="1" x14ac:dyDescent="0.25">
      <c r="A154" s="13" t="s">
        <v>295</v>
      </c>
      <c r="B154" s="9" t="s">
        <v>296</v>
      </c>
      <c r="C154" s="19">
        <f>C155</f>
        <v>766803.4</v>
      </c>
    </row>
    <row r="155" spans="1:6" s="30" customFormat="1" ht="41.25" customHeight="1" x14ac:dyDescent="0.25">
      <c r="A155" s="13" t="s">
        <v>297</v>
      </c>
      <c r="B155" s="9" t="s">
        <v>298</v>
      </c>
      <c r="C155" s="19">
        <f>C156</f>
        <v>766803.4</v>
      </c>
    </row>
    <row r="156" spans="1:6" s="30" customFormat="1" ht="54" customHeight="1" x14ac:dyDescent="0.25">
      <c r="A156" s="13" t="s">
        <v>299</v>
      </c>
      <c r="B156" s="9" t="s">
        <v>300</v>
      </c>
      <c r="C156" s="29">
        <f>766603.3+200+0.1</f>
        <v>766803.4</v>
      </c>
      <c r="F156" s="49"/>
    </row>
    <row r="157" spans="1:6" s="30" customFormat="1" ht="41.25" customHeight="1" x14ac:dyDescent="0.25">
      <c r="A157" s="13" t="s">
        <v>301</v>
      </c>
      <c r="B157" s="9" t="s">
        <v>302</v>
      </c>
      <c r="C157" s="19">
        <f>C158</f>
        <v>393425.7</v>
      </c>
    </row>
    <row r="158" spans="1:6" s="30" customFormat="1" ht="41.25" customHeight="1" x14ac:dyDescent="0.25">
      <c r="A158" s="13" t="s">
        <v>303</v>
      </c>
      <c r="B158" s="9" t="s">
        <v>304</v>
      </c>
      <c r="C158" s="19">
        <f>C159+C160</f>
        <v>393425.7</v>
      </c>
    </row>
    <row r="159" spans="1:6" s="30" customFormat="1" ht="96" customHeight="1" x14ac:dyDescent="0.25">
      <c r="A159" s="31" t="s">
        <v>305</v>
      </c>
      <c r="B159" s="33" t="s">
        <v>306</v>
      </c>
      <c r="C159" s="29">
        <v>292436.7</v>
      </c>
    </row>
    <row r="160" spans="1:6" s="30" customFormat="1" ht="69.75" customHeight="1" x14ac:dyDescent="0.25">
      <c r="A160" s="31" t="s">
        <v>308</v>
      </c>
      <c r="B160" s="33" t="s">
        <v>307</v>
      </c>
      <c r="C160" s="29">
        <f>100889.1+100-0.1</f>
        <v>100989</v>
      </c>
    </row>
    <row r="161" spans="1:3" ht="105" customHeight="1" x14ac:dyDescent="0.25">
      <c r="A161" s="31" t="s">
        <v>279</v>
      </c>
      <c r="B161" s="32" t="s">
        <v>280</v>
      </c>
      <c r="C161" s="51">
        <f>C162+C163</f>
        <v>141.5</v>
      </c>
    </row>
    <row r="162" spans="1:3" s="30" customFormat="1" ht="54" customHeight="1" x14ac:dyDescent="0.25">
      <c r="A162" s="31" t="s">
        <v>283</v>
      </c>
      <c r="B162" s="32" t="s">
        <v>288</v>
      </c>
      <c r="C162" s="51">
        <v>75.3</v>
      </c>
    </row>
    <row r="163" spans="1:3" ht="41.25" customHeight="1" x14ac:dyDescent="0.25">
      <c r="A163" s="31" t="s">
        <v>281</v>
      </c>
      <c r="B163" s="32" t="s">
        <v>282</v>
      </c>
      <c r="C163" s="51">
        <v>66.2</v>
      </c>
    </row>
    <row r="164" spans="1:3" ht="41.25" hidden="1" customHeight="1" x14ac:dyDescent="0.25">
      <c r="A164" s="31"/>
      <c r="B164" s="33"/>
      <c r="C164" s="29"/>
    </row>
    <row r="165" spans="1:3" ht="77.099999999999994" customHeight="1" x14ac:dyDescent="0.25">
      <c r="A165" s="31" t="s">
        <v>257</v>
      </c>
      <c r="B165" s="32" t="s">
        <v>258</v>
      </c>
      <c r="C165" s="29">
        <f>C166</f>
        <v>-6740.2</v>
      </c>
    </row>
    <row r="166" spans="1:3" ht="75.95" customHeight="1" x14ac:dyDescent="0.25">
      <c r="A166" s="13" t="s">
        <v>259</v>
      </c>
      <c r="B166" s="27" t="s">
        <v>260</v>
      </c>
      <c r="C166" s="19">
        <v>-6740.2</v>
      </c>
    </row>
    <row r="167" spans="1:3" s="14" customFormat="1" x14ac:dyDescent="0.25">
      <c r="A167" s="55" t="s">
        <v>185</v>
      </c>
      <c r="B167" s="56"/>
      <c r="C167" s="21">
        <f>C15+C123</f>
        <v>10345143.9</v>
      </c>
    </row>
  </sheetData>
  <mergeCells count="7">
    <mergeCell ref="A11:C11"/>
    <mergeCell ref="A16:B16"/>
    <mergeCell ref="A60:B60"/>
    <mergeCell ref="A167:B167"/>
    <mergeCell ref="A25:A26"/>
    <mergeCell ref="B25:B26"/>
    <mergeCell ref="C25:C26"/>
  </mergeCells>
  <hyperlinks>
    <hyperlink ref="A23" r:id="rId1" display="https://login.consultant.ru/link/?req=doc&amp;base=LAW&amp;n=463356&amp;dst=101491"/>
  </hyperlinks>
  <printOptions horizontalCentered="1"/>
  <pageMargins left="0.19685039370078741" right="0.19685039370078741" top="0.59055118110236227" bottom="0.19685039370078741" header="0.39370078740157483" footer="0.39370078740157483"/>
  <pageSetup paperSize="9" scale="60" firstPageNumber="15" fitToHeight="6" orientation="portrait" useFirstPageNumber="1" r:id="rId2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Светличных Лариса Михайловна</cp:lastModifiedBy>
  <cp:lastPrinted>2025-06-11T07:00:29Z</cp:lastPrinted>
  <dcterms:created xsi:type="dcterms:W3CDTF">2021-10-23T07:51:41Z</dcterms:created>
  <dcterms:modified xsi:type="dcterms:W3CDTF">2025-06-17T09:26:51Z</dcterms:modified>
</cp:coreProperties>
</file>